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15" windowHeight="3855" activeTab="0"/>
  </bookViews>
  <sheets>
    <sheet name="2016_год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<sst xmlns="http://schemas.openxmlformats.org/spreadsheetml/2006/main" count="45" uniqueCount="45">
  <si>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</t>
  </si>
  <si>
    <t>Отчёт о выполнении плана потерь электроэнергии РЭТ за 2016 год</t>
  </si>
  <si>
    <t>Форма отчёт о выполнении плана потерь электроэнергии  РЭТ</t>
  </si>
  <si>
    <t>№ п/п</t>
  </si>
  <si>
    <t>Наименование</t>
  </si>
  <si>
    <t>Всего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</si>
  <si>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</si>
  <si>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</si>
  <si>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</si>
  <si>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</si>
  <si>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</si>
  <si>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</si>
  <si>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</si>
  <si>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</si>
  <si>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</si>
  <si>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</si>
  <si>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</si>
  <si>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Приём в сеть РЭТ по территории, т.кВтч</t>
  </si>
  <si>
    <t>Отпуск эл эн. беспотерным потребителям ЭСК  10-6кВ, т.кВтч</t>
  </si>
  <si>
    <t>Приём эл.эн в потерную сеть 6-10-0,4 кВ для потребителей ЭСК  , т.кВтч</t>
  </si>
  <si>
    <t>Технические (расчетные) потери в сети 10-6 кВ, т.кВтч</t>
  </si>
  <si>
    <t>Отпуск эл.эн. потребителям ЭСК  на напряжении 0,4кВ с шин ТП РЭТ, т.кВтч</t>
  </si>
  <si>
    <t>Отпуск эл эн. в потерную сеть 0,4 кВ, т.кВтч</t>
  </si>
  <si>
    <t>Технические (расчетные) потери в сети 0,4 кВ, т.кВтч</t>
  </si>
  <si>
    <t>Технические потери (расчётные) в сети 0,4 кВ, в % к отпуску в сеть 0,4кВ</t>
  </si>
  <si>
    <t>Технические потери в сети 10-6-0,4 кВ, тыс.кВтч</t>
  </si>
  <si>
    <t xml:space="preserve">          то же в % к приёму территории РЭТ</t>
  </si>
  <si>
    <t xml:space="preserve">                       то же в % к потерному потреблению 10-6-0,4 кВ РЭТ</t>
  </si>
  <si>
    <t>Отдано для реализации потерным потребителям ЭСК РЭТ  0,4 кВ, т.кВтч</t>
  </si>
  <si>
    <t>Реализовано потерными потребителями ЭСК РЭТ  0,4кВ, т.кВтч</t>
  </si>
  <si>
    <t>Нетехнические потери 0,4кВ, т.кВтч</t>
  </si>
  <si>
    <t xml:space="preserve">           то же в % к приёму территории РЭТ</t>
  </si>
  <si>
    <t xml:space="preserve">                        то же в % к потерному потреблению 10-6-0,4 кВ РЭТ</t>
  </si>
  <si>
    <t>Потери в сети 10-6-0,4 кВ, тыс.кВтч (технические + нетехнические)</t>
  </si>
  <si>
    <t xml:space="preserve">         то же в % к потерному потреблению 10-6-0,4 кВ РЭТ</t>
  </si>
  <si>
    <t>Отпуск эл.эн. потребителям по территории , т.кВтч</t>
  </si>
  <si>
    <t>Потери в РЭТ, всего, т.кВтч</t>
  </si>
  <si>
    <t xml:space="preserve">             то же в % к приёму территории РЭТ</t>
  </si>
  <si>
    <t>Плановые потери в % к приёму в РЭТ по территории</t>
  </si>
  <si>
    <t>Плановые технические потери в сети 10-6-0,4кВ в % к потерному потреблению</t>
  </si>
  <si>
    <t>Плановые  потери в сети 0,4кВ в %</t>
  </si>
  <si>
    <t>Отклонение (к территории)</t>
  </si>
  <si>
    <t>"+" - перерасход;  "-" - экономия</t>
  </si>
  <si>
    <t>Отклонение (в потерной сети)</t>
  </si>
  <si>
    <t>Май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</si>
</sst>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 &quot;#,##0.000&quot;    &quot;;&quot;-&quot;#,##0.000&quot;    &quot;;&quot; -&quot;#&quot;    &quot;;&quot; &quot;@&quot; &quot;"/>
    <numFmt numFmtId="175" formatCode="&quot; &quot;#,##0&quot;    &quot;;&quot;-&quot;#,##0&quot;    &quot;;&quot; -&quot;#&quot;    &quot;;&quot; &quot;@&quot; &quot;"/>
    <numFmt numFmtId="176" formatCode="#,##0.0"/>
    <numFmt numFmtId="177" formatCode="&quot; &quot;#,##0.00&quot; &quot;;&quot; (&quot;#,##0.00&quot;)&quot;;&quot; -&quot;#&quot; &quot;;&quot; &quot;@&quot; &quot;"/>
    <numFmt numFmtId="178" formatCode="#,##0.00&quot; &quot;[$€-407];[Red]&quot;-&quot;#,##0.00&quot; &quot;[$€-407]"/>
  </numFmts>
  <fonts count="65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 CYR"/>
      <family val="0"/>
    </font>
    <font>
      <b/>
      <sz val="12"/>
      <color rgb="FF000000"/>
      <name val="Times New Roman CYR"/>
      <family val="0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3333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Border="0" applyProtection="0">
      <alignment/>
    </xf>
    <xf numFmtId="178" fontId="37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4" fillId="0" borderId="0" xfId="57" applyFont="1" applyFill="1" applyAlignment="1">
      <alignment/>
    </xf>
    <xf numFmtId="0" fontId="55" fillId="0" borderId="0" xfId="57" applyFont="1" applyFill="1" applyAlignment="1">
      <alignment horizontal="left" vertical="center"/>
    </xf>
    <xf numFmtId="0" fontId="55" fillId="0" borderId="0" xfId="57" applyFont="1" applyFill="1" applyAlignment="1" applyProtection="1">
      <alignment horizontal="left" vertical="center"/>
      <protection locked="0"/>
    </xf>
    <xf numFmtId="0" fontId="56" fillId="0" borderId="0" xfId="57" applyFont="1" applyFill="1" applyAlignment="1" applyProtection="1">
      <alignment horizontal="left" vertical="center"/>
      <protection locked="0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6" fillId="0" borderId="0" xfId="57" applyFont="1" applyFill="1" applyAlignment="1" applyProtection="1">
      <alignment horizontal="center" vertical="center"/>
      <protection locked="0"/>
    </xf>
    <xf numFmtId="0" fontId="57" fillId="0" borderId="0" xfId="57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5" fillId="0" borderId="10" xfId="57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60" fillId="33" borderId="10" xfId="57" applyFont="1" applyFill="1" applyBorder="1" applyAlignment="1">
      <alignment horizontal="center" vertical="center" wrapText="1"/>
    </xf>
    <xf numFmtId="0" fontId="60" fillId="0" borderId="10" xfId="57" applyFont="1" applyFill="1" applyBorder="1" applyAlignment="1">
      <alignment horizontal="left" vertical="center" wrapText="1"/>
    </xf>
    <xf numFmtId="172" fontId="60" fillId="0" borderId="10" xfId="57" applyNumberFormat="1" applyFont="1" applyFill="1" applyBorder="1" applyAlignment="1">
      <alignment horizontal="center" vertical="center" wrapText="1"/>
    </xf>
    <xf numFmtId="172" fontId="57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57" applyFont="1" applyFill="1" applyBorder="1" applyAlignment="1">
      <alignment horizontal="center" vertical="center" wrapText="1"/>
    </xf>
    <xf numFmtId="0" fontId="60" fillId="0" borderId="10" xfId="58" applyFont="1" applyFill="1" applyBorder="1" applyAlignment="1">
      <alignment horizontal="left" vertical="center" wrapText="1"/>
    </xf>
    <xf numFmtId="172" fontId="55" fillId="0" borderId="10" xfId="57" applyNumberFormat="1" applyFont="1" applyFill="1" applyBorder="1" applyAlignment="1">
      <alignment horizontal="center" vertical="center" wrapText="1"/>
    </xf>
    <xf numFmtId="172" fontId="57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60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57" fillId="0" borderId="10" xfId="57" applyNumberFormat="1" applyFont="1" applyFill="1" applyBorder="1" applyAlignment="1" applyProtection="1">
      <alignment horizontal="center" vertical="center" wrapText="1"/>
      <protection locked="0"/>
    </xf>
    <xf numFmtId="172" fontId="57" fillId="33" borderId="10" xfId="57" applyNumberFormat="1" applyFont="1" applyFill="1" applyBorder="1" applyAlignment="1">
      <alignment horizontal="center" vertical="center" wrapText="1"/>
    </xf>
    <xf numFmtId="0" fontId="54" fillId="35" borderId="0" xfId="0" applyFont="1" applyFill="1" applyAlignment="1">
      <alignment/>
    </xf>
    <xf numFmtId="4" fontId="60" fillId="0" borderId="10" xfId="57" applyNumberFormat="1" applyFont="1" applyFill="1" applyBorder="1" applyAlignment="1">
      <alignment horizontal="center" vertical="center" wrapText="1"/>
    </xf>
    <xf numFmtId="4" fontId="57" fillId="0" borderId="10" xfId="57" applyNumberFormat="1" applyFont="1" applyFill="1" applyBorder="1" applyAlignment="1">
      <alignment horizontal="center" vertical="center" wrapText="1"/>
    </xf>
    <xf numFmtId="172" fontId="57" fillId="0" borderId="10" xfId="57" applyNumberFormat="1" applyFont="1" applyFill="1" applyBorder="1" applyAlignment="1">
      <alignment horizontal="center" vertical="center" wrapText="1"/>
    </xf>
    <xf numFmtId="4" fontId="61" fillId="33" borderId="10" xfId="57" applyNumberFormat="1" applyFont="1" applyFill="1" applyBorder="1" applyAlignment="1">
      <alignment horizontal="center" vertical="center" wrapText="1"/>
    </xf>
    <xf numFmtId="4" fontId="62" fillId="33" borderId="10" xfId="57" applyNumberFormat="1" applyFont="1" applyFill="1" applyBorder="1" applyAlignment="1">
      <alignment horizontal="center" vertical="center" wrapText="1"/>
    </xf>
    <xf numFmtId="172" fontId="55" fillId="33" borderId="10" xfId="57" applyNumberFormat="1" applyFont="1" applyFill="1" applyBorder="1" applyAlignment="1">
      <alignment horizontal="center" vertical="center" wrapText="1"/>
    </xf>
    <xf numFmtId="2" fontId="63" fillId="33" borderId="10" xfId="57" applyNumberFormat="1" applyFont="1" applyFill="1" applyBorder="1" applyAlignment="1">
      <alignment horizontal="center" vertical="center" wrapText="1"/>
    </xf>
    <xf numFmtId="172" fontId="64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57" applyFont="1" applyFill="1" applyAlignment="1">
      <alignment horizontal="center" vertical="center" wrapText="1"/>
    </xf>
    <xf numFmtId="0" fontId="60" fillId="0" borderId="0" xfId="58" applyFont="1" applyFill="1" applyAlignment="1">
      <alignment horizontal="center" vertical="center" wrapText="1"/>
    </xf>
    <xf numFmtId="2" fontId="60" fillId="0" borderId="0" xfId="58" applyNumberFormat="1" applyFont="1" applyFill="1" applyAlignment="1" applyProtection="1">
      <alignment horizontal="center" vertical="center" wrapText="1"/>
      <protection locked="0"/>
    </xf>
    <xf numFmtId="2" fontId="54" fillId="0" borderId="0" xfId="58" applyNumberFormat="1" applyFont="1" applyFill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173" fontId="60" fillId="0" borderId="0" xfId="58" applyNumberFormat="1" applyFont="1" applyFill="1" applyAlignment="1" applyProtection="1">
      <alignment horizontal="center" vertical="center" wrapText="1"/>
      <protection locked="0"/>
    </xf>
    <xf numFmtId="174" fontId="54" fillId="0" borderId="0" xfId="33" applyNumberFormat="1" applyFont="1" applyFill="1" applyAlignment="1" applyProtection="1">
      <alignment horizontal="center" vertical="center" wrapText="1"/>
      <protection locked="0"/>
    </xf>
    <xf numFmtId="176" fontId="60" fillId="0" borderId="0" xfId="57" applyNumberFormat="1" applyFont="1" applyFill="1" applyAlignment="1" applyProtection="1">
      <alignment horizontal="center" vertical="center" wrapText="1"/>
      <protection locked="0"/>
    </xf>
    <xf numFmtId="176" fontId="54" fillId="0" borderId="0" xfId="57" applyNumberFormat="1" applyFont="1" applyFill="1" applyAlignment="1" applyProtection="1">
      <alignment horizontal="center" vertical="center" wrapText="1"/>
      <protection locked="0"/>
    </xf>
    <xf numFmtId="0" fontId="54" fillId="0" borderId="0" xfId="57" applyFont="1" applyFill="1" applyAlignment="1">
      <alignment horizontal="center" vertical="center" wrapText="1"/>
    </xf>
    <xf numFmtId="172" fontId="54" fillId="0" borderId="0" xfId="57" applyNumberFormat="1" applyFont="1" applyFill="1" applyAlignment="1">
      <alignment horizontal="center" vertical="center" wrapText="1"/>
    </xf>
    <xf numFmtId="0" fontId="54" fillId="0" borderId="0" xfId="57" applyFont="1" applyFill="1" applyAlignment="1">
      <alignment horizontal="left" wrapText="1"/>
    </xf>
    <xf numFmtId="0" fontId="54" fillId="0" borderId="0" xfId="57" applyFont="1" applyFill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08 РБ июнь_СВОД и ОТЧЕТ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84" zoomScaleNormal="84" zoomScalePageLayoutView="0" workbookViewId="0" topLeftCell="A1">
      <selection activeCell="B7" sqref="B7"/>
    </sheetView>
  </sheetViews>
  <sheetFormatPr defaultColWidth="8.50390625" defaultRowHeight="14.25"/>
  <cols>
    <col min="1" max="1" width="4.125" style="1" customWidth="1"/>
    <col min="2" max="2" width="65.375" style="1" customWidth="1"/>
    <col min="3" max="3" width="14.375" style="1" customWidth="1"/>
    <col min="4" max="4" width="15.375" style="1" customWidth="1"/>
    <col min="5" max="5" width="12.375" style="1" customWidth="1"/>
    <col min="6" max="7" width="11.875" style="1" customWidth="1"/>
    <col min="8" max="8" width="11.25390625" style="1" customWidth="1"/>
    <col min="9" max="9" width="11.75390625" style="1" customWidth="1"/>
    <col min="10" max="10" width="12.875" style="1" customWidth="1"/>
    <col min="11" max="11" width="12.25390625" style="5" customWidth="1"/>
    <col min="12" max="12" width="11.875" style="6" customWidth="1"/>
    <col min="13" max="13" width="10.625" style="6" customWidth="1"/>
    <col min="14" max="14" width="10.75390625" style="6" customWidth="1"/>
    <col min="15" max="15" width="10.50390625" style="6" customWidth="1"/>
    <col min="16" max="16" width="13.125" style="6" customWidth="1"/>
    <col min="17" max="26" width="8.50390625" style="6" customWidth="1"/>
    <col min="27" max="16384" width="8.50390625" style="5" customWidth="1"/>
  </cols>
  <sheetData>
    <row r="1" spans="1:18" ht="28.5" customHeight="1">
      <c r="A1" s="1" t="s">
        <v>0</v>
      </c>
      <c r="B1" s="2" t="s">
        <v>1</v>
      </c>
      <c r="C1" s="2"/>
      <c r="D1" s="3"/>
      <c r="E1" s="2"/>
      <c r="F1" s="4"/>
      <c r="G1" s="4"/>
      <c r="H1" s="47"/>
      <c r="P1" s="48" t="s">
        <v>2</v>
      </c>
      <c r="Q1" s="48"/>
      <c r="R1" s="48"/>
    </row>
    <row r="2" spans="1:26" s="9" customFormat="1" ht="15.75">
      <c r="A2"/>
      <c r="B2"/>
      <c r="C2"/>
      <c r="D2"/>
      <c r="E2"/>
      <c r="F2"/>
      <c r="G2" s="7"/>
      <c r="H2" s="4"/>
      <c r="I2" s="8"/>
      <c r="J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15" ht="54.75" customHeight="1">
      <c r="A3" s="11" t="s">
        <v>3</v>
      </c>
      <c r="B3" s="11" t="s">
        <v>4</v>
      </c>
      <c r="C3" s="12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44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ht="24" customHeight="1">
      <c r="A4" s="15">
        <v>1</v>
      </c>
      <c r="B4" s="16" t="s">
        <v>17</v>
      </c>
      <c r="C4" s="17">
        <f>SUM(D4:O4)</f>
        <v>18664.849000000002</v>
      </c>
      <c r="D4" s="18">
        <v>1869.108</v>
      </c>
      <c r="E4" s="18">
        <v>1738.559</v>
      </c>
      <c r="F4" s="18">
        <v>1717.883</v>
      </c>
      <c r="G4" s="18">
        <v>1386.347</v>
      </c>
      <c r="H4" s="18">
        <v>1340.207</v>
      </c>
      <c r="I4" s="18">
        <v>1298.832</v>
      </c>
      <c r="J4" s="18">
        <v>1396.968</v>
      </c>
      <c r="K4" s="18">
        <v>1461.02</v>
      </c>
      <c r="L4" s="18">
        <v>1238.081</v>
      </c>
      <c r="M4" s="18">
        <v>1519.937</v>
      </c>
      <c r="N4" s="18">
        <v>1817.604</v>
      </c>
      <c r="O4" s="18">
        <v>1880.303</v>
      </c>
    </row>
    <row r="5" spans="1:15" ht="31.5" customHeight="1">
      <c r="A5" s="19">
        <f aca="true" t="shared" si="0" ref="A5:A27">A4+1</f>
        <v>2</v>
      </c>
      <c r="B5" s="16" t="s">
        <v>18</v>
      </c>
      <c r="C5" s="17">
        <f>SUM(D5:O5)</f>
        <v>5387.543999999999</v>
      </c>
      <c r="D5" s="18">
        <v>510.984</v>
      </c>
      <c r="E5" s="18">
        <v>461.664</v>
      </c>
      <c r="F5" s="18">
        <v>499.104</v>
      </c>
      <c r="G5" s="18">
        <v>426.672</v>
      </c>
      <c r="H5" s="18">
        <v>406.584</v>
      </c>
      <c r="I5" s="18">
        <v>449.856</v>
      </c>
      <c r="J5" s="18">
        <v>446.544</v>
      </c>
      <c r="K5" s="18">
        <v>409.248</v>
      </c>
      <c r="L5" s="18">
        <v>351.504</v>
      </c>
      <c r="M5" s="18">
        <v>411.192</v>
      </c>
      <c r="N5" s="18">
        <v>510.192</v>
      </c>
      <c r="O5" s="18">
        <v>504</v>
      </c>
    </row>
    <row r="6" spans="1:15" ht="32.25" customHeight="1">
      <c r="A6" s="19">
        <f t="shared" si="0"/>
        <v>3</v>
      </c>
      <c r="B6" s="20" t="s">
        <v>19</v>
      </c>
      <c r="C6" s="21">
        <f aca="true" t="shared" si="1" ref="C6:O6">C4-C5</f>
        <v>13277.305000000004</v>
      </c>
      <c r="D6" s="21">
        <f t="shared" si="1"/>
        <v>1358.124</v>
      </c>
      <c r="E6" s="21">
        <f t="shared" si="1"/>
        <v>1276.895</v>
      </c>
      <c r="F6" s="21">
        <f t="shared" si="1"/>
        <v>1218.779</v>
      </c>
      <c r="G6" s="21">
        <f t="shared" si="1"/>
        <v>959.675</v>
      </c>
      <c r="H6" s="21">
        <f t="shared" si="1"/>
        <v>933.623</v>
      </c>
      <c r="I6" s="21">
        <f t="shared" si="1"/>
        <v>848.9760000000001</v>
      </c>
      <c r="J6" s="21">
        <f t="shared" si="1"/>
        <v>950.4240000000001</v>
      </c>
      <c r="K6" s="21">
        <f t="shared" si="1"/>
        <v>1051.772</v>
      </c>
      <c r="L6" s="21">
        <f t="shared" si="1"/>
        <v>886.5769999999999</v>
      </c>
      <c r="M6" s="21">
        <f t="shared" si="1"/>
        <v>1108.745</v>
      </c>
      <c r="N6" s="21">
        <f t="shared" si="1"/>
        <v>1307.412</v>
      </c>
      <c r="O6" s="21">
        <f t="shared" si="1"/>
        <v>1376.303</v>
      </c>
    </row>
    <row r="7" spans="1:15" ht="21.75" customHeight="1">
      <c r="A7" s="19">
        <f t="shared" si="0"/>
        <v>4</v>
      </c>
      <c r="B7" s="16" t="s">
        <v>20</v>
      </c>
      <c r="C7" s="17">
        <f>SUM(D7:O7)</f>
        <v>342.71299999999997</v>
      </c>
      <c r="D7" s="18">
        <v>32.719</v>
      </c>
      <c r="E7" s="18">
        <v>29.665</v>
      </c>
      <c r="F7" s="18">
        <v>29.886</v>
      </c>
      <c r="G7" s="18">
        <v>28.851</v>
      </c>
      <c r="H7" s="18">
        <v>22.066</v>
      </c>
      <c r="I7" s="18">
        <v>18.056</v>
      </c>
      <c r="J7" s="18">
        <v>19.568</v>
      </c>
      <c r="K7" s="18">
        <v>28.981</v>
      </c>
      <c r="L7" s="18">
        <v>19.887</v>
      </c>
      <c r="M7" s="18">
        <v>25.908</v>
      </c>
      <c r="N7" s="18">
        <v>31.953</v>
      </c>
      <c r="O7" s="18">
        <v>55.173</v>
      </c>
    </row>
    <row r="8" spans="1:15" ht="32.25" customHeight="1">
      <c r="A8" s="19">
        <f t="shared" si="0"/>
        <v>5</v>
      </c>
      <c r="B8" s="16" t="s">
        <v>21</v>
      </c>
      <c r="C8" s="17">
        <f>SUM(D8:O8)</f>
        <v>5088.361</v>
      </c>
      <c r="D8" s="18">
        <v>414.974</v>
      </c>
      <c r="E8" s="18">
        <v>474.493</v>
      </c>
      <c r="F8" s="18">
        <v>509.964</v>
      </c>
      <c r="G8" s="18">
        <v>426.738</v>
      </c>
      <c r="H8" s="18">
        <v>455.275</v>
      </c>
      <c r="I8" s="18">
        <v>336.002</v>
      </c>
      <c r="J8" s="18">
        <v>359.304</v>
      </c>
      <c r="K8" s="18">
        <v>445.93</v>
      </c>
      <c r="L8" s="18">
        <v>385.084</v>
      </c>
      <c r="M8" s="18">
        <v>417.362</v>
      </c>
      <c r="N8" s="18">
        <v>446.26</v>
      </c>
      <c r="O8" s="18">
        <v>416.975</v>
      </c>
    </row>
    <row r="9" spans="1:15" ht="21.75" customHeight="1">
      <c r="A9" s="19">
        <f t="shared" si="0"/>
        <v>6</v>
      </c>
      <c r="B9" s="16" t="s">
        <v>22</v>
      </c>
      <c r="C9" s="17">
        <f aca="true" t="shared" si="2" ref="C9:O9">C6-C7-C8</f>
        <v>7846.231000000004</v>
      </c>
      <c r="D9" s="17">
        <f t="shared" si="2"/>
        <v>910.431</v>
      </c>
      <c r="E9" s="17">
        <f t="shared" si="2"/>
        <v>772.7370000000001</v>
      </c>
      <c r="F9" s="17">
        <f t="shared" si="2"/>
        <v>678.9290000000001</v>
      </c>
      <c r="G9" s="17">
        <f t="shared" si="2"/>
        <v>504.08599999999996</v>
      </c>
      <c r="H9" s="17">
        <f t="shared" si="2"/>
        <v>456.28200000000004</v>
      </c>
      <c r="I9" s="17">
        <f t="shared" si="2"/>
        <v>494.91800000000006</v>
      </c>
      <c r="J9" s="17">
        <f t="shared" si="2"/>
        <v>571.5520000000001</v>
      </c>
      <c r="K9" s="17">
        <f t="shared" si="2"/>
        <v>576.8609999999999</v>
      </c>
      <c r="L9" s="17">
        <f t="shared" si="2"/>
        <v>481.6059999999998</v>
      </c>
      <c r="M9" s="17">
        <f t="shared" si="2"/>
        <v>665.4749999999999</v>
      </c>
      <c r="N9" s="17">
        <f t="shared" si="2"/>
        <v>829.1990000000001</v>
      </c>
      <c r="O9" s="17">
        <f t="shared" si="2"/>
        <v>904.1550000000001</v>
      </c>
    </row>
    <row r="10" spans="1:15" ht="23.25" customHeight="1">
      <c r="A10" s="19">
        <f t="shared" si="0"/>
        <v>7</v>
      </c>
      <c r="B10" s="16" t="s">
        <v>23</v>
      </c>
      <c r="C10" s="17">
        <f>SUM(D10:O10)</f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ht="35.25" customHeight="1">
      <c r="A11" s="19">
        <f t="shared" si="0"/>
        <v>8</v>
      </c>
      <c r="B11" s="16" t="s">
        <v>24</v>
      </c>
      <c r="C11" s="23">
        <f>C10/C9*100</f>
        <v>0</v>
      </c>
      <c r="D11" s="24">
        <f>D10/D9*100</f>
        <v>0</v>
      </c>
      <c r="E11" s="24">
        <v>0</v>
      </c>
      <c r="F11" s="24">
        <f aca="true" t="shared" si="3" ref="F11:O11">F10/F9*100</f>
        <v>0</v>
      </c>
      <c r="G11" s="24">
        <f t="shared" si="3"/>
        <v>0</v>
      </c>
      <c r="H11" s="24">
        <f t="shared" si="3"/>
        <v>0</v>
      </c>
      <c r="I11" s="24">
        <f t="shared" si="3"/>
        <v>0</v>
      </c>
      <c r="J11" s="24">
        <f t="shared" si="3"/>
        <v>0</v>
      </c>
      <c r="K11" s="24">
        <f t="shared" si="3"/>
        <v>0</v>
      </c>
      <c r="L11" s="24">
        <v>0</v>
      </c>
      <c r="M11" s="24">
        <f t="shared" si="3"/>
        <v>0</v>
      </c>
      <c r="N11" s="24">
        <f t="shared" si="3"/>
        <v>0</v>
      </c>
      <c r="O11" s="24">
        <f t="shared" si="3"/>
        <v>0</v>
      </c>
    </row>
    <row r="12" spans="1:26" s="26" customFormat="1" ht="21.75" customHeight="1">
      <c r="A12" s="19">
        <f t="shared" si="0"/>
        <v>9</v>
      </c>
      <c r="B12" s="16" t="s">
        <v>25</v>
      </c>
      <c r="C12" s="17">
        <f>C10+C7</f>
        <v>342.71299999999997</v>
      </c>
      <c r="D12" s="25">
        <f>D10+D7</f>
        <v>32.719</v>
      </c>
      <c r="E12" s="25">
        <f aca="true" t="shared" si="4" ref="E12:O12">E7+E10</f>
        <v>29.665</v>
      </c>
      <c r="F12" s="25">
        <f t="shared" si="4"/>
        <v>29.886</v>
      </c>
      <c r="G12" s="25">
        <f t="shared" si="4"/>
        <v>28.851</v>
      </c>
      <c r="H12" s="25">
        <f t="shared" si="4"/>
        <v>22.066</v>
      </c>
      <c r="I12" s="25">
        <f t="shared" si="4"/>
        <v>18.056</v>
      </c>
      <c r="J12" s="25">
        <f t="shared" si="4"/>
        <v>19.568</v>
      </c>
      <c r="K12" s="25">
        <f t="shared" si="4"/>
        <v>28.981</v>
      </c>
      <c r="L12" s="25">
        <f t="shared" si="4"/>
        <v>19.887</v>
      </c>
      <c r="M12" s="25">
        <f t="shared" si="4"/>
        <v>25.908</v>
      </c>
      <c r="N12" s="25">
        <f t="shared" si="4"/>
        <v>31.953</v>
      </c>
      <c r="O12" s="25">
        <f t="shared" si="4"/>
        <v>55.173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15" ht="21" customHeight="1">
      <c r="A13" s="19">
        <f t="shared" si="0"/>
        <v>10</v>
      </c>
      <c r="B13" s="19" t="s">
        <v>26</v>
      </c>
      <c r="C13" s="27">
        <f aca="true" t="shared" si="5" ref="C13:O13">C12/C4*100</f>
        <v>1.8361412942585282</v>
      </c>
      <c r="D13" s="28">
        <f t="shared" si="5"/>
        <v>1.750514148995136</v>
      </c>
      <c r="E13" s="28">
        <f t="shared" si="5"/>
        <v>1.706298146913622</v>
      </c>
      <c r="F13" s="28">
        <f t="shared" si="5"/>
        <v>1.7396993858138186</v>
      </c>
      <c r="G13" s="28">
        <f t="shared" si="5"/>
        <v>2.0810807106734464</v>
      </c>
      <c r="H13" s="28">
        <f t="shared" si="5"/>
        <v>1.646462076380738</v>
      </c>
      <c r="I13" s="28">
        <f t="shared" si="5"/>
        <v>1.3901720930805523</v>
      </c>
      <c r="J13" s="28">
        <f t="shared" si="5"/>
        <v>1.4007479054638332</v>
      </c>
      <c r="K13" s="28">
        <f t="shared" si="5"/>
        <v>1.983614187348565</v>
      </c>
      <c r="L13" s="28">
        <f t="shared" si="5"/>
        <v>1.606276164483584</v>
      </c>
      <c r="M13" s="28">
        <f t="shared" si="5"/>
        <v>1.70454433308749</v>
      </c>
      <c r="N13" s="28">
        <f t="shared" si="5"/>
        <v>1.7579736840367868</v>
      </c>
      <c r="O13" s="28">
        <f t="shared" si="5"/>
        <v>2.934261127063032</v>
      </c>
    </row>
    <row r="14" spans="1:15" ht="30.75" customHeight="1">
      <c r="A14" s="19">
        <f t="shared" si="0"/>
        <v>11</v>
      </c>
      <c r="B14" s="19" t="s">
        <v>27</v>
      </c>
      <c r="C14" s="27">
        <f aca="true" t="shared" si="6" ref="C14:O14">C12/C6*100</f>
        <v>2.5811939998365623</v>
      </c>
      <c r="D14" s="28">
        <f t="shared" si="6"/>
        <v>2.4091320085647556</v>
      </c>
      <c r="E14" s="28">
        <f t="shared" si="6"/>
        <v>2.3232137333140157</v>
      </c>
      <c r="F14" s="28">
        <f t="shared" si="6"/>
        <v>2.452126267354459</v>
      </c>
      <c r="G14" s="28">
        <f t="shared" si="6"/>
        <v>3.006330268059499</v>
      </c>
      <c r="H14" s="28">
        <f t="shared" si="6"/>
        <v>2.363480762577614</v>
      </c>
      <c r="I14" s="28">
        <f t="shared" si="6"/>
        <v>2.126797459527713</v>
      </c>
      <c r="J14" s="28">
        <f t="shared" si="6"/>
        <v>2.0588705672415677</v>
      </c>
      <c r="K14" s="28">
        <f t="shared" si="6"/>
        <v>2.7554450964657744</v>
      </c>
      <c r="L14" s="28">
        <f t="shared" si="6"/>
        <v>2.243121578836356</v>
      </c>
      <c r="M14" s="28">
        <f t="shared" si="6"/>
        <v>2.3366959941194776</v>
      </c>
      <c r="N14" s="28">
        <f t="shared" si="6"/>
        <v>2.4439885820231115</v>
      </c>
      <c r="O14" s="28">
        <f t="shared" si="6"/>
        <v>4.008782949684772</v>
      </c>
    </row>
    <row r="15" spans="1:15" ht="35.25" customHeight="1">
      <c r="A15" s="19">
        <f t="shared" si="0"/>
        <v>12</v>
      </c>
      <c r="B15" s="16" t="s">
        <v>28</v>
      </c>
      <c r="C15" s="17">
        <f aca="true" t="shared" si="7" ref="C15:O15">C9-C10</f>
        <v>7846.231000000004</v>
      </c>
      <c r="D15" s="29">
        <f t="shared" si="7"/>
        <v>910.431</v>
      </c>
      <c r="E15" s="29">
        <f t="shared" si="7"/>
        <v>772.7370000000001</v>
      </c>
      <c r="F15" s="29">
        <f t="shared" si="7"/>
        <v>678.9290000000001</v>
      </c>
      <c r="G15" s="29">
        <f t="shared" si="7"/>
        <v>504.08599999999996</v>
      </c>
      <c r="H15" s="29">
        <f t="shared" si="7"/>
        <v>456.28200000000004</v>
      </c>
      <c r="I15" s="29">
        <f t="shared" si="7"/>
        <v>494.91800000000006</v>
      </c>
      <c r="J15" s="29">
        <f t="shared" si="7"/>
        <v>571.5520000000001</v>
      </c>
      <c r="K15" s="29">
        <f t="shared" si="7"/>
        <v>576.8609999999999</v>
      </c>
      <c r="L15" s="29">
        <f>L9-L10</f>
        <v>481.6059999999998</v>
      </c>
      <c r="M15" s="29">
        <f t="shared" si="7"/>
        <v>665.4749999999999</v>
      </c>
      <c r="N15" s="29">
        <f t="shared" si="7"/>
        <v>829.1990000000001</v>
      </c>
      <c r="O15" s="29">
        <f t="shared" si="7"/>
        <v>904.1550000000001</v>
      </c>
    </row>
    <row r="16" spans="1:15" ht="36" customHeight="1">
      <c r="A16" s="19">
        <f t="shared" si="0"/>
        <v>13</v>
      </c>
      <c r="B16" s="16" t="s">
        <v>29</v>
      </c>
      <c r="C16" s="17">
        <f>SUM(D16:O16)</f>
        <v>7230.1410000000005</v>
      </c>
      <c r="D16" s="18">
        <v>819.545</v>
      </c>
      <c r="E16" s="18">
        <v>704.673</v>
      </c>
      <c r="F16" s="18">
        <v>628.3</v>
      </c>
      <c r="G16" s="18">
        <v>491.302</v>
      </c>
      <c r="H16" s="18">
        <v>434.166</v>
      </c>
      <c r="I16" s="18">
        <v>477.781</v>
      </c>
      <c r="J16" s="18">
        <v>543.425</v>
      </c>
      <c r="K16" s="18">
        <v>544.969</v>
      </c>
      <c r="L16" s="18">
        <v>448.032</v>
      </c>
      <c r="M16" s="18">
        <v>589.981</v>
      </c>
      <c r="N16" s="18">
        <v>736.194</v>
      </c>
      <c r="O16" s="18">
        <v>811.773</v>
      </c>
    </row>
    <row r="17" spans="1:26" s="26" customFormat="1" ht="21" customHeight="1">
      <c r="A17" s="19">
        <f t="shared" si="0"/>
        <v>14</v>
      </c>
      <c r="B17" s="16" t="s">
        <v>30</v>
      </c>
      <c r="C17" s="17">
        <f aca="true" t="shared" si="8" ref="C17:O17">C15-C16</f>
        <v>616.0900000000038</v>
      </c>
      <c r="D17" s="29">
        <f t="shared" si="8"/>
        <v>90.88600000000008</v>
      </c>
      <c r="E17" s="29">
        <f t="shared" si="8"/>
        <v>68.06400000000008</v>
      </c>
      <c r="F17" s="29">
        <f t="shared" si="8"/>
        <v>50.62900000000013</v>
      </c>
      <c r="G17" s="29">
        <f t="shared" si="8"/>
        <v>12.783999999999935</v>
      </c>
      <c r="H17" s="29">
        <f t="shared" si="8"/>
        <v>22.116000000000042</v>
      </c>
      <c r="I17" s="29">
        <f t="shared" si="8"/>
        <v>17.137000000000057</v>
      </c>
      <c r="J17" s="29">
        <f t="shared" si="8"/>
        <v>28.12700000000018</v>
      </c>
      <c r="K17" s="29">
        <f t="shared" si="8"/>
        <v>31.891999999999825</v>
      </c>
      <c r="L17" s="29">
        <f t="shared" si="8"/>
        <v>33.57399999999984</v>
      </c>
      <c r="M17" s="29">
        <f t="shared" si="8"/>
        <v>75.49399999999991</v>
      </c>
      <c r="N17" s="29">
        <f t="shared" si="8"/>
        <v>93.00500000000011</v>
      </c>
      <c r="O17" s="29">
        <f t="shared" si="8"/>
        <v>92.38200000000006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15" ht="21.75" customHeight="1">
      <c r="A18" s="19">
        <f t="shared" si="0"/>
        <v>15</v>
      </c>
      <c r="B18" s="19" t="s">
        <v>31</v>
      </c>
      <c r="C18" s="27">
        <f aca="true" t="shared" si="9" ref="C18:O18">C17/C4*100</f>
        <v>3.300803558603682</v>
      </c>
      <c r="D18" s="28">
        <f t="shared" si="9"/>
        <v>4.8625333581580135</v>
      </c>
      <c r="E18" s="28">
        <f t="shared" si="9"/>
        <v>3.914966360071765</v>
      </c>
      <c r="F18" s="28">
        <f t="shared" si="9"/>
        <v>2.947173934429768</v>
      </c>
      <c r="G18" s="28">
        <f t="shared" si="9"/>
        <v>0.9221356557917993</v>
      </c>
      <c r="H18" s="28">
        <f t="shared" si="9"/>
        <v>1.650192843344352</v>
      </c>
      <c r="I18" s="28">
        <f t="shared" si="9"/>
        <v>1.319416213952232</v>
      </c>
      <c r="J18" s="28">
        <f t="shared" si="9"/>
        <v>2.013431946902161</v>
      </c>
      <c r="K18" s="28">
        <f t="shared" si="9"/>
        <v>2.182858550875404</v>
      </c>
      <c r="L18" s="28">
        <f t="shared" si="9"/>
        <v>2.711777339285543</v>
      </c>
      <c r="M18" s="28">
        <f t="shared" si="9"/>
        <v>4.966916391929397</v>
      </c>
      <c r="N18" s="28">
        <f t="shared" si="9"/>
        <v>5.116901151185853</v>
      </c>
      <c r="O18" s="28">
        <f t="shared" si="9"/>
        <v>4.913144317697736</v>
      </c>
    </row>
    <row r="19" spans="1:15" ht="31.5" customHeight="1">
      <c r="A19" s="19">
        <f t="shared" si="0"/>
        <v>16</v>
      </c>
      <c r="B19" s="19" t="s">
        <v>32</v>
      </c>
      <c r="C19" s="27">
        <f aca="true" t="shared" si="10" ref="C19:O19">C17/C6*100</f>
        <v>4.640173589444572</v>
      </c>
      <c r="D19" s="28">
        <f t="shared" si="10"/>
        <v>6.692025175904415</v>
      </c>
      <c r="E19" s="28">
        <f t="shared" si="10"/>
        <v>5.330430458260082</v>
      </c>
      <c r="F19" s="28">
        <f t="shared" si="10"/>
        <v>4.154075513280105</v>
      </c>
      <c r="G19" s="28">
        <f t="shared" si="10"/>
        <v>1.3321176439940539</v>
      </c>
      <c r="H19" s="28">
        <f t="shared" si="10"/>
        <v>2.368836243323059</v>
      </c>
      <c r="I19" s="28">
        <f t="shared" si="10"/>
        <v>2.018549405401337</v>
      </c>
      <c r="J19" s="28">
        <f t="shared" si="10"/>
        <v>2.9594160080132843</v>
      </c>
      <c r="K19" s="28">
        <f t="shared" si="10"/>
        <v>3.0322161076735097</v>
      </c>
      <c r="L19" s="28">
        <f t="shared" si="10"/>
        <v>3.786924316782394</v>
      </c>
      <c r="M19" s="28">
        <f t="shared" si="10"/>
        <v>6.808959679637781</v>
      </c>
      <c r="N19" s="28">
        <f t="shared" si="10"/>
        <v>7.1136718953168625</v>
      </c>
      <c r="O19" s="28">
        <f t="shared" si="10"/>
        <v>6.712330061040342</v>
      </c>
    </row>
    <row r="20" spans="1:15" s="1" customFormat="1" ht="34.5" customHeight="1">
      <c r="A20" s="19">
        <f t="shared" si="0"/>
        <v>17</v>
      </c>
      <c r="B20" s="16" t="s">
        <v>33</v>
      </c>
      <c r="C20" s="21">
        <f aca="true" t="shared" si="11" ref="C20:O20">C12+C17</f>
        <v>958.8030000000037</v>
      </c>
      <c r="D20" s="29">
        <f t="shared" si="11"/>
        <v>123.60500000000008</v>
      </c>
      <c r="E20" s="29">
        <f t="shared" si="11"/>
        <v>97.72900000000007</v>
      </c>
      <c r="F20" s="29">
        <f t="shared" si="11"/>
        <v>80.51500000000013</v>
      </c>
      <c r="G20" s="29">
        <f t="shared" si="11"/>
        <v>41.634999999999934</v>
      </c>
      <c r="H20" s="29">
        <f t="shared" si="11"/>
        <v>44.182000000000045</v>
      </c>
      <c r="I20" s="29">
        <f t="shared" si="11"/>
        <v>35.193000000000055</v>
      </c>
      <c r="J20" s="29">
        <f t="shared" si="11"/>
        <v>47.69500000000018</v>
      </c>
      <c r="K20" s="29">
        <f t="shared" si="11"/>
        <v>60.87299999999983</v>
      </c>
      <c r="L20" s="29">
        <f t="shared" si="11"/>
        <v>53.46099999999984</v>
      </c>
      <c r="M20" s="29">
        <f t="shared" si="11"/>
        <v>101.40199999999992</v>
      </c>
      <c r="N20" s="29">
        <f t="shared" si="11"/>
        <v>124.95800000000011</v>
      </c>
      <c r="O20" s="29">
        <f t="shared" si="11"/>
        <v>147.55500000000006</v>
      </c>
    </row>
    <row r="21" spans="1:15" s="1" customFormat="1" ht="28.5" customHeight="1">
      <c r="A21" s="19">
        <f t="shared" si="0"/>
        <v>18</v>
      </c>
      <c r="B21" s="19" t="s">
        <v>34</v>
      </c>
      <c r="C21" s="30">
        <f aca="true" t="shared" si="12" ref="C21:O21">C20/C6*100</f>
        <v>7.221367589281134</v>
      </c>
      <c r="D21" s="31">
        <f t="shared" si="12"/>
        <v>9.101157184469171</v>
      </c>
      <c r="E21" s="31">
        <f t="shared" si="12"/>
        <v>7.653644191574098</v>
      </c>
      <c r="F21" s="31">
        <f t="shared" si="12"/>
        <v>6.606201780634563</v>
      </c>
      <c r="G21" s="31">
        <f t="shared" si="12"/>
        <v>4.338447912053553</v>
      </c>
      <c r="H21" s="31">
        <f t="shared" si="12"/>
        <v>4.732317005900674</v>
      </c>
      <c r="I21" s="31">
        <f t="shared" si="12"/>
        <v>4.145346864929049</v>
      </c>
      <c r="J21" s="31">
        <f t="shared" si="12"/>
        <v>5.0182865752548516</v>
      </c>
      <c r="K21" s="31">
        <f t="shared" si="12"/>
        <v>5.787661204139284</v>
      </c>
      <c r="L21" s="31">
        <f t="shared" si="12"/>
        <v>6.03004589561875</v>
      </c>
      <c r="M21" s="31">
        <f t="shared" si="12"/>
        <v>9.14565567375726</v>
      </c>
      <c r="N21" s="31">
        <f t="shared" si="12"/>
        <v>9.557660477339974</v>
      </c>
      <c r="O21" s="31">
        <f t="shared" si="12"/>
        <v>10.721113010725112</v>
      </c>
    </row>
    <row r="22" spans="1:15" ht="21.75" customHeight="1">
      <c r="A22" s="19">
        <f t="shared" si="0"/>
        <v>19</v>
      </c>
      <c r="B22" s="16" t="s">
        <v>35</v>
      </c>
      <c r="C22" s="21">
        <f aca="true" t="shared" si="13" ref="C22:O22">C5+C16+C8</f>
        <v>17706.046</v>
      </c>
      <c r="D22" s="21">
        <f t="shared" si="13"/>
        <v>1745.503</v>
      </c>
      <c r="E22" s="21">
        <f t="shared" si="13"/>
        <v>1640.83</v>
      </c>
      <c r="F22" s="21">
        <f t="shared" si="13"/>
        <v>1637.368</v>
      </c>
      <c r="G22" s="21">
        <f t="shared" si="13"/>
        <v>1344.712</v>
      </c>
      <c r="H22" s="21">
        <f t="shared" si="13"/>
        <v>1296.025</v>
      </c>
      <c r="I22" s="21">
        <f t="shared" si="13"/>
        <v>1263.639</v>
      </c>
      <c r="J22" s="21">
        <f t="shared" si="13"/>
        <v>1349.273</v>
      </c>
      <c r="K22" s="21">
        <f t="shared" si="13"/>
        <v>1400.1470000000002</v>
      </c>
      <c r="L22" s="21">
        <f t="shared" si="13"/>
        <v>1184.6200000000001</v>
      </c>
      <c r="M22" s="21">
        <f t="shared" si="13"/>
        <v>1418.535</v>
      </c>
      <c r="N22" s="21">
        <f t="shared" si="13"/>
        <v>1692.646</v>
      </c>
      <c r="O22" s="21">
        <f t="shared" si="13"/>
        <v>1732.748</v>
      </c>
    </row>
    <row r="23" spans="1:15" ht="21.75" customHeight="1">
      <c r="A23" s="19">
        <f t="shared" si="0"/>
        <v>20</v>
      </c>
      <c r="B23" s="16" t="s">
        <v>36</v>
      </c>
      <c r="C23" s="32">
        <f aca="true" t="shared" si="14" ref="C23:O23">C12+C17</f>
        <v>958.8030000000037</v>
      </c>
      <c r="D23" s="25">
        <f t="shared" si="14"/>
        <v>123.60500000000008</v>
      </c>
      <c r="E23" s="25">
        <f t="shared" si="14"/>
        <v>97.72900000000007</v>
      </c>
      <c r="F23" s="25">
        <f t="shared" si="14"/>
        <v>80.51500000000013</v>
      </c>
      <c r="G23" s="25">
        <f t="shared" si="14"/>
        <v>41.634999999999934</v>
      </c>
      <c r="H23" s="25">
        <f t="shared" si="14"/>
        <v>44.182000000000045</v>
      </c>
      <c r="I23" s="25">
        <f t="shared" si="14"/>
        <v>35.193000000000055</v>
      </c>
      <c r="J23" s="25">
        <f t="shared" si="14"/>
        <v>47.69500000000018</v>
      </c>
      <c r="K23" s="25">
        <f t="shared" si="14"/>
        <v>60.87299999999983</v>
      </c>
      <c r="L23" s="25">
        <f t="shared" si="14"/>
        <v>53.46099999999984</v>
      </c>
      <c r="M23" s="25">
        <f t="shared" si="14"/>
        <v>101.40199999999992</v>
      </c>
      <c r="N23" s="25">
        <f t="shared" si="14"/>
        <v>124.95800000000011</v>
      </c>
      <c r="O23" s="25">
        <f t="shared" si="14"/>
        <v>147.55500000000006</v>
      </c>
    </row>
    <row r="24" spans="1:15" ht="21.75" customHeight="1">
      <c r="A24" s="19">
        <f t="shared" si="0"/>
        <v>21</v>
      </c>
      <c r="B24" s="19" t="s">
        <v>37</v>
      </c>
      <c r="C24" s="33">
        <f aca="true" t="shared" si="15" ref="C24:O24">C23/C4*100</f>
        <v>5.13694485286221</v>
      </c>
      <c r="D24" s="33">
        <f t="shared" si="15"/>
        <v>6.613047507153149</v>
      </c>
      <c r="E24" s="33">
        <f t="shared" si="15"/>
        <v>5.621264506985387</v>
      </c>
      <c r="F24" s="33">
        <f t="shared" si="15"/>
        <v>4.686873320243587</v>
      </c>
      <c r="G24" s="33">
        <f t="shared" si="15"/>
        <v>3.0032163664652454</v>
      </c>
      <c r="H24" s="33">
        <f t="shared" si="15"/>
        <v>3.29665491972509</v>
      </c>
      <c r="I24" s="33">
        <f t="shared" si="15"/>
        <v>2.709588307032784</v>
      </c>
      <c r="J24" s="33">
        <f t="shared" si="15"/>
        <v>3.4141798523659936</v>
      </c>
      <c r="K24" s="33">
        <f t="shared" si="15"/>
        <v>4.166472738223969</v>
      </c>
      <c r="L24" s="33">
        <f t="shared" si="15"/>
        <v>4.318053503769128</v>
      </c>
      <c r="M24" s="33">
        <f t="shared" si="15"/>
        <v>6.671460725016887</v>
      </c>
      <c r="N24" s="33">
        <f t="shared" si="15"/>
        <v>6.87487483522264</v>
      </c>
      <c r="O24" s="33">
        <f t="shared" si="15"/>
        <v>7.847405444760767</v>
      </c>
    </row>
    <row r="25" spans="1:15" ht="21.75" customHeight="1">
      <c r="A25" s="19">
        <f t="shared" si="0"/>
        <v>22</v>
      </c>
      <c r="B25" s="16" t="s">
        <v>38</v>
      </c>
      <c r="C25" s="34">
        <v>3.94</v>
      </c>
      <c r="D25" s="34">
        <v>3.94</v>
      </c>
      <c r="E25" s="34">
        <v>3.94</v>
      </c>
      <c r="F25" s="34">
        <v>3.94</v>
      </c>
      <c r="G25" s="34">
        <v>3.94</v>
      </c>
      <c r="H25" s="34">
        <v>3.94</v>
      </c>
      <c r="I25" s="34">
        <v>3.94</v>
      </c>
      <c r="J25" s="34">
        <v>3.94</v>
      </c>
      <c r="K25" s="34">
        <v>3.94</v>
      </c>
      <c r="L25" s="34">
        <v>3.94</v>
      </c>
      <c r="M25" s="34">
        <v>3.94</v>
      </c>
      <c r="N25" s="34">
        <v>3.94</v>
      </c>
      <c r="O25" s="34">
        <v>3.94</v>
      </c>
    </row>
    <row r="26" spans="1:15" ht="35.25" customHeight="1">
      <c r="A26" s="19">
        <f t="shared" si="0"/>
        <v>23</v>
      </c>
      <c r="B26" s="16" t="s">
        <v>39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8.75">
      <c r="A27" s="19">
        <f t="shared" si="0"/>
        <v>24</v>
      </c>
      <c r="B27" s="16" t="s">
        <v>40</v>
      </c>
      <c r="C27" s="34">
        <v>5.92</v>
      </c>
      <c r="D27" s="34">
        <v>5.92</v>
      </c>
      <c r="E27" s="34">
        <v>5.92</v>
      </c>
      <c r="F27" s="34">
        <v>5.92</v>
      </c>
      <c r="G27" s="34">
        <v>5.92</v>
      </c>
      <c r="H27" s="34">
        <v>5.92</v>
      </c>
      <c r="I27" s="34">
        <v>5.92</v>
      </c>
      <c r="J27" s="34">
        <v>5.92</v>
      </c>
      <c r="K27" s="34">
        <v>5.92</v>
      </c>
      <c r="L27" s="34">
        <v>5.92</v>
      </c>
      <c r="M27" s="34">
        <v>5.92</v>
      </c>
      <c r="N27" s="34">
        <v>5.92</v>
      </c>
      <c r="O27" s="34">
        <v>5.92</v>
      </c>
    </row>
    <row r="28" spans="1:15" ht="18.75">
      <c r="A28" s="35"/>
      <c r="B28" s="36"/>
      <c r="C28" s="37"/>
      <c r="D28" s="37"/>
      <c r="E28" s="38"/>
      <c r="F28" s="38"/>
      <c r="G28" s="38"/>
      <c r="H28" s="38"/>
      <c r="I28" s="38"/>
      <c r="J28" s="38"/>
      <c r="K28" s="39"/>
      <c r="L28" s="40"/>
      <c r="M28" s="40"/>
      <c r="N28" s="40"/>
      <c r="O28" s="40"/>
    </row>
    <row r="29" spans="1:15" ht="18.75">
      <c r="A29" s="35"/>
      <c r="B29" s="36" t="s">
        <v>41</v>
      </c>
      <c r="C29" s="41">
        <f aca="true" t="shared" si="16" ref="C29:O29">C23-(C4*C25/100)</f>
        <v>223.40794940000364</v>
      </c>
      <c r="D29" s="41">
        <f t="shared" si="16"/>
        <v>49.962144800000075</v>
      </c>
      <c r="E29" s="41">
        <f t="shared" si="16"/>
        <v>29.22977540000008</v>
      </c>
      <c r="F29" s="41">
        <f t="shared" si="16"/>
        <v>12.830409800000126</v>
      </c>
      <c r="G29" s="41">
        <f t="shared" si="16"/>
        <v>-12.98707180000006</v>
      </c>
      <c r="H29" s="41">
        <f t="shared" si="16"/>
        <v>-8.622155799999966</v>
      </c>
      <c r="I29" s="41">
        <f t="shared" si="16"/>
        <v>-15.980980799999948</v>
      </c>
      <c r="J29" s="41">
        <f t="shared" si="16"/>
        <v>-7.345539199999827</v>
      </c>
      <c r="K29" s="41">
        <f t="shared" si="16"/>
        <v>3.3088119999998327</v>
      </c>
      <c r="L29" s="41">
        <f t="shared" si="16"/>
        <v>4.680608599999843</v>
      </c>
      <c r="M29" s="41">
        <f t="shared" si="16"/>
        <v>41.51648219999992</v>
      </c>
      <c r="N29" s="41">
        <f t="shared" si="16"/>
        <v>53.34440240000011</v>
      </c>
      <c r="O29" s="41">
        <f t="shared" si="16"/>
        <v>73.47106180000006</v>
      </c>
    </row>
    <row r="30" spans="1:15" ht="18.75">
      <c r="A30" s="35"/>
      <c r="B30" s="36" t="s">
        <v>42</v>
      </c>
      <c r="C30" s="41"/>
      <c r="D30" s="41"/>
      <c r="E30" s="41"/>
      <c r="F30" s="41"/>
      <c r="G30" s="41"/>
      <c r="H30" s="41"/>
      <c r="I30" s="42"/>
      <c r="J30" s="38"/>
      <c r="K30" s="39"/>
      <c r="L30" s="40"/>
      <c r="M30" s="40"/>
      <c r="N30" s="40"/>
      <c r="O30" s="40"/>
    </row>
    <row r="31" spans="1:15" ht="18.75">
      <c r="A31" s="35"/>
      <c r="B31" s="36" t="s">
        <v>43</v>
      </c>
      <c r="C31" s="41">
        <f aca="true" t="shared" si="17" ref="C31:O31">C20-(C6*C26/100)</f>
        <v>958.8030000000037</v>
      </c>
      <c r="D31" s="41">
        <f t="shared" si="17"/>
        <v>123.60500000000008</v>
      </c>
      <c r="E31" s="41">
        <f t="shared" si="17"/>
        <v>97.72900000000007</v>
      </c>
      <c r="F31" s="41">
        <f t="shared" si="17"/>
        <v>80.51500000000013</v>
      </c>
      <c r="G31" s="41">
        <f t="shared" si="17"/>
        <v>41.634999999999934</v>
      </c>
      <c r="H31" s="41">
        <f t="shared" si="17"/>
        <v>44.182000000000045</v>
      </c>
      <c r="I31" s="41">
        <f t="shared" si="17"/>
        <v>35.193000000000055</v>
      </c>
      <c r="J31" s="41">
        <f t="shared" si="17"/>
        <v>47.69500000000018</v>
      </c>
      <c r="K31" s="41">
        <f t="shared" si="17"/>
        <v>60.87299999999983</v>
      </c>
      <c r="L31" s="41">
        <f t="shared" si="17"/>
        <v>53.46099999999984</v>
      </c>
      <c r="M31" s="41">
        <f t="shared" si="17"/>
        <v>101.40199999999992</v>
      </c>
      <c r="N31" s="41">
        <f t="shared" si="17"/>
        <v>124.95800000000011</v>
      </c>
      <c r="O31" s="41">
        <f t="shared" si="17"/>
        <v>147.55500000000006</v>
      </c>
    </row>
    <row r="32" spans="1:15" ht="18.75">
      <c r="A32" s="35"/>
      <c r="B32" s="35"/>
      <c r="C32" s="43"/>
      <c r="D32" s="43"/>
      <c r="E32" s="44"/>
      <c r="F32" s="44"/>
      <c r="G32" s="44"/>
      <c r="H32" s="44"/>
      <c r="I32" s="45"/>
      <c r="J32" s="45"/>
      <c r="K32" s="39"/>
      <c r="L32" s="40"/>
      <c r="M32" s="40"/>
      <c r="N32" s="40"/>
      <c r="O32" s="40"/>
    </row>
    <row r="33" spans="1:15" ht="12.75">
      <c r="A33" s="45"/>
      <c r="B33" s="45"/>
      <c r="C33" s="46"/>
      <c r="D33" s="45"/>
      <c r="E33" s="45"/>
      <c r="F33" s="45"/>
      <c r="G33" s="45"/>
      <c r="H33" s="45"/>
      <c r="I33" s="45"/>
      <c r="J33" s="45"/>
      <c r="K33" s="39"/>
      <c r="L33" s="40"/>
      <c r="M33" s="40"/>
      <c r="N33" s="40"/>
      <c r="O33" s="40"/>
    </row>
    <row r="34" spans="1:15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39"/>
      <c r="L34" s="40"/>
      <c r="M34" s="40"/>
      <c r="N34" s="40"/>
      <c r="O34" s="40"/>
    </row>
    <row r="35" spans="1:15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39"/>
      <c r="L35" s="40"/>
      <c r="M35" s="40"/>
      <c r="N35" s="40"/>
      <c r="O35" s="40"/>
    </row>
    <row r="36" spans="1:15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39"/>
      <c r="L36" s="40"/>
      <c r="M36" s="40"/>
      <c r="N36" s="40"/>
      <c r="O36" s="40"/>
    </row>
  </sheetData>
  <sheetProtection/>
  <mergeCells count="1">
    <mergeCell ref="P1:R1"/>
  </mergeCells>
  <printOptions/>
  <pageMargins left="0.19685039370078702" right="0.19685039370078702" top="0.7480314960629921" bottom="0.7480314960629921" header="0.3149606299212601" footer="0.3149606299212601"/>
  <pageSetup fitToHeight="1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CITILINK</dc:creator>
  <cp:keywords/>
  <dc:description/>
  <cp:lastModifiedBy>CITILINK</cp:lastModifiedBy>
  <cp:lastPrinted>2017-04-07T08:35:24Z</cp:lastPrinted>
  <dcterms:created xsi:type="dcterms:W3CDTF">2009-04-16T11:32:48Z</dcterms:created>
  <dcterms:modified xsi:type="dcterms:W3CDTF">2017-04-07T08:49:30Z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